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gromedia Group\Downloads\"/>
    </mc:Choice>
  </mc:AlternateContent>
  <bookViews>
    <workbookView xWindow="120" yWindow="150" windowWidth="12240" windowHeight="5325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C10" i="1" l="1"/>
  <c r="C12" i="1"/>
  <c r="C14" i="1"/>
  <c r="G18" i="1" l="1"/>
  <c r="B40" i="1" l="1"/>
  <c r="F62" i="1"/>
  <c r="B42" i="1"/>
  <c r="F35" i="1"/>
  <c r="F31" i="1"/>
  <c r="G17" i="1"/>
  <c r="G16" i="1"/>
  <c r="G15" i="1"/>
  <c r="G14" i="1"/>
  <c r="G13" i="1"/>
  <c r="C16" i="1"/>
  <c r="D16" i="1" s="1"/>
  <c r="H16" i="1" s="1"/>
  <c r="C15" i="1"/>
  <c r="D15" i="1" s="1"/>
  <c r="H15" i="1" s="1"/>
  <c r="D14" i="1"/>
  <c r="C13" i="1"/>
  <c r="D13" i="1" s="1"/>
  <c r="D12" i="1"/>
  <c r="H12" i="1" s="1"/>
  <c r="D9" i="1"/>
  <c r="H9" i="1" s="1"/>
  <c r="D10" i="1" l="1"/>
  <c r="H10" i="1" s="1"/>
  <c r="I10" i="1" s="1"/>
  <c r="C18" i="1"/>
  <c r="D18" i="1" s="1"/>
  <c r="H18" i="1" s="1"/>
  <c r="I18" i="1" s="1"/>
  <c r="F29" i="1"/>
  <c r="I16" i="1"/>
  <c r="I15" i="1"/>
  <c r="C17" i="1"/>
  <c r="D17" i="1" s="1"/>
  <c r="H17" i="1" s="1"/>
  <c r="I17" i="1" s="1"/>
  <c r="I9" i="1"/>
  <c r="H13" i="1"/>
  <c r="I13" i="1" s="1"/>
  <c r="H14" i="1"/>
  <c r="I14" i="1" s="1"/>
  <c r="I12" i="1"/>
  <c r="I19" i="1" l="1"/>
  <c r="D30" i="1" l="1"/>
  <c r="F30" i="1" s="1"/>
  <c r="F37" i="1" s="1"/>
  <c r="F42" i="1" s="1"/>
  <c r="F57" i="1" l="1"/>
  <c r="F52" i="1"/>
  <c r="F61" i="1"/>
  <c r="F63" i="1" s="1"/>
  <c r="D63" i="1" s="1"/>
  <c r="F66" i="1"/>
  <c r="F46" i="1"/>
  <c r="F67" i="1"/>
  <c r="F40" i="1"/>
  <c r="F43" i="1" s="1"/>
  <c r="F68" i="1" l="1"/>
  <c r="D68" i="1" s="1"/>
  <c r="F47" i="1"/>
  <c r="F48" i="1" s="1"/>
  <c r="D48" i="1" s="1"/>
  <c r="F51" i="1"/>
  <c r="F53" i="1" s="1"/>
  <c r="D53" i="1" s="1"/>
  <c r="F56" i="1"/>
  <c r="F58" i="1" s="1"/>
  <c r="D58" i="1" s="1"/>
</calcChain>
</file>

<file path=xl/sharedStrings.xml><?xml version="1.0" encoding="utf-8"?>
<sst xmlns="http://schemas.openxmlformats.org/spreadsheetml/2006/main" count="91" uniqueCount="76">
  <si>
    <t>Ukuran</t>
  </si>
  <si>
    <t>Berat badan</t>
  </si>
  <si>
    <t>Jumlah pakan</t>
  </si>
  <si>
    <t>Jumlah hari</t>
  </si>
  <si>
    <t>Tabel acuan pemberian pakan sistem bioflok</t>
  </si>
  <si>
    <t>(gram)</t>
  </si>
  <si>
    <t>( ekor )</t>
  </si>
  <si>
    <t>(BB)</t>
  </si>
  <si>
    <t>(mm)</t>
  </si>
  <si>
    <t>Berat total</t>
  </si>
  <si>
    <t>Sampling</t>
  </si>
  <si>
    <t>Konsumsi</t>
  </si>
  <si>
    <t>pakan</t>
  </si>
  <si>
    <t>per hari</t>
  </si>
  <si>
    <t>Kekenyangan</t>
  </si>
  <si>
    <t>(Kg)</t>
  </si>
  <si>
    <t>biomasa</t>
  </si>
  <si>
    <t>Total</t>
  </si>
  <si>
    <t>pemberian</t>
  </si>
  <si>
    <t xml:space="preserve">Jumlah </t>
  </si>
  <si>
    <t>Dengan perumusan faktor bioflok dan perlakuan puasa 10 hari sekali</t>
  </si>
  <si>
    <t>Hari ke</t>
  </si>
  <si>
    <t xml:space="preserve">Total pakan yang diperlukan dalam satu periode pembesaran </t>
  </si>
  <si>
    <t>Benih</t>
  </si>
  <si>
    <t>N0</t>
  </si>
  <si>
    <t>Keterangan</t>
  </si>
  <si>
    <t>Modal tetap</t>
  </si>
  <si>
    <t>Jenis</t>
  </si>
  <si>
    <t>1. kolam terpal</t>
  </si>
  <si>
    <t>Nominal</t>
  </si>
  <si>
    <t>Modal kerja</t>
  </si>
  <si>
    <t>3. Maxigrow</t>
  </si>
  <si>
    <t>4. kultur plankton</t>
  </si>
  <si>
    <t>5. penyusutan kolam</t>
  </si>
  <si>
    <t>6. tenaga kerja</t>
  </si>
  <si>
    <t>7. listrik (watt)</t>
  </si>
  <si>
    <t>Variabel</t>
  </si>
  <si>
    <t>8. biaya tak terduga</t>
  </si>
  <si>
    <t>Keuntungan</t>
  </si>
  <si>
    <t xml:space="preserve">kg, harga jual </t>
  </si>
  <si>
    <t>1. Keuntungan</t>
  </si>
  <si>
    <t>2. Pengembalian modal</t>
  </si>
  <si>
    <t>Biaya usaha</t>
  </si>
  <si>
    <t>3. Efesiensi modal</t>
  </si>
  <si>
    <t>4. Benefit Conversion Ratio</t>
  </si>
  <si>
    <t>Pendapatan</t>
  </si>
  <si>
    <t>5. Break Event Point</t>
  </si>
  <si>
    <t>Harga jual</t>
  </si>
  <si>
    <t>6. Break Event Point harga Jual</t>
  </si>
  <si>
    <t xml:space="preserve">Jumlah berat </t>
  </si>
  <si>
    <t xml:space="preserve">Titik impas dari produksi adalah </t>
  </si>
  <si>
    <t>Kg</t>
  </si>
  <si>
    <t>Besarnya pendapatan</t>
  </si>
  <si>
    <t>kali modal</t>
  </si>
  <si>
    <t>Efesiensi penggunaan modal</t>
  </si>
  <si>
    <t>%</t>
  </si>
  <si>
    <t>Periode pengembalian modal</t>
  </si>
  <si>
    <t>periode</t>
  </si>
  <si>
    <t>Titik impas harga per kilogram</t>
  </si>
  <si>
    <t>1. benih lele (ekor)</t>
  </si>
  <si>
    <t>2. pakan (Kg)</t>
  </si>
  <si>
    <t>Analisa Usaha</t>
  </si>
  <si>
    <t>ekor/ kg</t>
  </si>
  <si>
    <t>FCR</t>
  </si>
  <si>
    <t>Adaptasi</t>
  </si>
  <si>
    <r>
      <t xml:space="preserve">Perumusan pakan </t>
    </r>
    <r>
      <rPr>
        <b/>
        <i/>
        <sz val="12"/>
        <color theme="1"/>
        <rFont val="Aharoni"/>
        <charset val="177"/>
      </rPr>
      <t xml:space="preserve">X </t>
    </r>
    <r>
      <rPr>
        <sz val="12"/>
        <color theme="1"/>
        <rFont val="Calibri"/>
        <family val="2"/>
        <scheme val="minor"/>
      </rPr>
      <t>% x berat total biomasa x 80%</t>
    </r>
  </si>
  <si>
    <t>7 - 9 cm</t>
  </si>
  <si>
    <t>Perumusan pakan 50% x 5% x berat total biomasa x 80%</t>
  </si>
  <si>
    <t>16 sampai 25</t>
  </si>
  <si>
    <t>26 sampai 35</t>
  </si>
  <si>
    <t>36 sampai 45</t>
  </si>
  <si>
    <t>46 sampai 60</t>
  </si>
  <si>
    <t>61 sampai 75</t>
  </si>
  <si>
    <t>76 sampai 90</t>
  </si>
  <si>
    <t>adaptasi</t>
  </si>
  <si>
    <t>*) Angka-angka yang dihighlight warna kuning pada rumus dapat diubah sesuai dengan kebutuhan pembudidaya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</si>
</sst>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.000"/>
    <numFmt numFmtId="165" formatCode="0.0%"/>
    <numFmt numFmtId="166" formatCode="0.0"/>
    <numFmt numFmtId="167" formatCode="_([$Rp-421]* #,##0_);_([$Rp-421]* \(#,##0\);_([$Rp-421]* &quot;-&quot;_);_(@_)"/>
    <numFmt numFmtId="168" formatCode="_([$Rp-421]* #,##0_);_([$Rp-421]* \(#,##0\);_([$Rp-421]* &quot;-&quot;??_);_(@_)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2"/>
      <color theme="1"/>
      <name val="Aharoni"/>
      <charset val="177"/>
    </font>
    <font>
      <b/>
      <sz val="12"/>
      <color rgb="FF0070C0"/>
      <name val="Calibri"/>
      <family val="2"/>
      <scheme val="minor"/>
    </font>
    <font>
      <sz val="12"/>
      <color theme="0"/>
      <name val="Calibri"/>
      <family val="2"/>
      <scheme val="minor"/>
    </font>
    <font>
      <u val="singleAccounting"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u val="singleAccounting"/>
      <sz val="12"/>
      <name val="Calibri"/>
      <family val="2"/>
      <scheme val="minor"/>
    </font>
    <font>
      <sz val="14"/>
      <color rgb="FF000000"/>
      <name val="Myriad Pro"/>
      <family val="2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5">
    <xf numFmtId="0" fontId="0" fillId="0" borderId="0" xfId="0"/>
    <xf numFmtId="0" fontId="6" fillId="0" borderId="14" xfId="0" applyFont="1" applyBorder="1" applyAlignment="1" applyProtection="1">
      <alignment horizontal="center"/>
    </xf>
    <xf numFmtId="0" fontId="6" fillId="0" borderId="1" xfId="0" applyFont="1" applyBorder="1" applyAlignment="1" applyProtection="1">
      <alignment horizontal="center"/>
    </xf>
    <xf numFmtId="0" fontId="2" fillId="0" borderId="0" xfId="0" applyFont="1" applyAlignment="1" applyProtection="1">
      <alignment horizontal="center"/>
    </xf>
    <xf numFmtId="0" fontId="0" fillId="0" borderId="0" xfId="0" applyProtection="1"/>
    <xf numFmtId="0" fontId="6" fillId="0" borderId="0" xfId="0" applyFont="1" applyAlignment="1" applyProtection="1">
      <alignment horizontal="center"/>
    </xf>
    <xf numFmtId="0" fontId="6" fillId="0" borderId="0" xfId="0" applyFont="1" applyAlignment="1" applyProtection="1">
      <alignment horizontal="left"/>
    </xf>
    <xf numFmtId="9" fontId="6" fillId="0" borderId="0" xfId="0" applyNumberFormat="1" applyFont="1" applyAlignment="1" applyProtection="1">
      <alignment horizontal="center"/>
    </xf>
    <xf numFmtId="9" fontId="6" fillId="0" borderId="0" xfId="0" applyNumberFormat="1" applyFont="1" applyAlignment="1" applyProtection="1">
      <alignment horizontal="right"/>
    </xf>
    <xf numFmtId="9" fontId="6" fillId="0" borderId="0" xfId="0" applyNumberFormat="1" applyFont="1" applyAlignment="1" applyProtection="1">
      <alignment horizontal="left"/>
    </xf>
    <xf numFmtId="0" fontId="0" fillId="0" borderId="0" xfId="0" applyAlignment="1" applyProtection="1">
      <alignment horizontal="center"/>
    </xf>
    <xf numFmtId="0" fontId="0" fillId="0" borderId="0" xfId="0" applyAlignment="1" applyProtection="1">
      <alignment horizontal="right"/>
    </xf>
    <xf numFmtId="0" fontId="4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right"/>
    </xf>
    <xf numFmtId="16" fontId="4" fillId="0" borderId="0" xfId="0" applyNumberFormat="1" applyFont="1" applyAlignment="1" applyProtection="1">
      <alignment horizontal="left"/>
    </xf>
    <xf numFmtId="0" fontId="3" fillId="0" borderId="0" xfId="0" applyFont="1" applyProtection="1"/>
    <xf numFmtId="0" fontId="4" fillId="0" borderId="5" xfId="0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center"/>
    </xf>
    <xf numFmtId="0" fontId="4" fillId="0" borderId="7" xfId="0" applyFont="1" applyBorder="1" applyAlignment="1" applyProtection="1">
      <alignment horizontal="center"/>
    </xf>
    <xf numFmtId="0" fontId="1" fillId="0" borderId="0" xfId="0" applyFont="1" applyProtection="1"/>
    <xf numFmtId="0" fontId="4" fillId="0" borderId="8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/>
    </xf>
    <xf numFmtId="0" fontId="4" fillId="0" borderId="9" xfId="0" applyFont="1" applyBorder="1" applyAlignment="1" applyProtection="1">
      <alignment horizontal="center"/>
    </xf>
    <xf numFmtId="0" fontId="4" fillId="0" borderId="10" xfId="0" applyFont="1" applyBorder="1" applyAlignment="1" applyProtection="1">
      <alignment horizontal="center"/>
    </xf>
    <xf numFmtId="0" fontId="4" fillId="0" borderId="2" xfId="0" applyFont="1" applyBorder="1" applyAlignment="1" applyProtection="1">
      <alignment horizontal="center"/>
    </xf>
    <xf numFmtId="0" fontId="4" fillId="0" borderId="11" xfId="0" applyFont="1" applyBorder="1" applyAlignment="1" applyProtection="1">
      <alignment horizontal="center"/>
    </xf>
    <xf numFmtId="0" fontId="6" fillId="0" borderId="12" xfId="0" applyFont="1" applyBorder="1" applyAlignment="1" applyProtection="1">
      <alignment horizontal="center"/>
    </xf>
    <xf numFmtId="0" fontId="6" fillId="0" borderId="4" xfId="0" applyFont="1" applyBorder="1" applyAlignment="1" applyProtection="1">
      <alignment horizontal="center"/>
    </xf>
    <xf numFmtId="0" fontId="6" fillId="0" borderId="13" xfId="0" applyFont="1" applyBorder="1" applyAlignment="1" applyProtection="1">
      <alignment horizontal="center"/>
    </xf>
    <xf numFmtId="9" fontId="6" fillId="0" borderId="1" xfId="0" applyNumberFormat="1" applyFont="1" applyBorder="1" applyAlignment="1" applyProtection="1">
      <alignment horizontal="center"/>
    </xf>
    <xf numFmtId="164" fontId="6" fillId="0" borderId="15" xfId="0" applyNumberFormat="1" applyFont="1" applyBorder="1" applyAlignment="1" applyProtection="1">
      <alignment horizontal="center"/>
    </xf>
    <xf numFmtId="0" fontId="6" fillId="0" borderId="1" xfId="0" applyNumberFormat="1" applyFont="1" applyBorder="1" applyAlignment="1" applyProtection="1">
      <alignment horizontal="center"/>
    </xf>
    <xf numFmtId="2" fontId="6" fillId="0" borderId="1" xfId="0" applyNumberFormat="1" applyFont="1" applyBorder="1" applyAlignment="1" applyProtection="1">
      <alignment horizontal="center"/>
    </xf>
    <xf numFmtId="165" fontId="6" fillId="0" borderId="1" xfId="0" applyNumberFormat="1" applyFont="1" applyBorder="1" applyAlignment="1" applyProtection="1">
      <alignment horizontal="center"/>
    </xf>
    <xf numFmtId="0" fontId="4" fillId="0" borderId="16" xfId="0" applyFont="1" applyBorder="1" applyAlignment="1" applyProtection="1">
      <alignment horizontal="center"/>
    </xf>
    <xf numFmtId="0" fontId="4" fillId="0" borderId="17" xfId="0" applyFont="1" applyBorder="1" applyAlignment="1" applyProtection="1">
      <alignment horizontal="center"/>
    </xf>
    <xf numFmtId="164" fontId="4" fillId="0" borderId="18" xfId="0" applyNumberFormat="1" applyFont="1" applyBorder="1" applyAlignment="1" applyProtection="1">
      <alignment horizontal="center"/>
    </xf>
    <xf numFmtId="0" fontId="6" fillId="0" borderId="20" xfId="0" applyFont="1" applyBorder="1" applyAlignment="1" applyProtection="1">
      <alignment horizontal="center"/>
    </xf>
    <xf numFmtId="0" fontId="6" fillId="0" borderId="21" xfId="0" applyFont="1" applyBorder="1" applyAlignment="1" applyProtection="1">
      <alignment horizontal="center"/>
    </xf>
    <xf numFmtId="0" fontId="6" fillId="0" borderId="22" xfId="0" applyFont="1" applyBorder="1" applyAlignment="1" applyProtection="1">
      <alignment horizontal="center"/>
    </xf>
    <xf numFmtId="0" fontId="6" fillId="0" borderId="28" xfId="0" applyFont="1" applyBorder="1" applyAlignment="1" applyProtection="1">
      <alignment horizontal="center"/>
    </xf>
    <xf numFmtId="0" fontId="6" fillId="0" borderId="4" xfId="0" applyFont="1" applyBorder="1" applyAlignment="1" applyProtection="1">
      <alignment horizontal="center"/>
    </xf>
    <xf numFmtId="0" fontId="6" fillId="0" borderId="4" xfId="0" applyFont="1" applyBorder="1" applyAlignment="1" applyProtection="1">
      <alignment horizontal="left"/>
    </xf>
    <xf numFmtId="0" fontId="6" fillId="0" borderId="4" xfId="0" applyFont="1" applyBorder="1" applyAlignment="1" applyProtection="1"/>
    <xf numFmtId="167" fontId="6" fillId="0" borderId="29" xfId="0" applyNumberFormat="1" applyFont="1" applyBorder="1" applyAlignment="1" applyProtection="1">
      <alignment horizontal="left"/>
    </xf>
    <xf numFmtId="0" fontId="6" fillId="0" borderId="23" xfId="0" applyFont="1" applyBorder="1" applyAlignment="1" applyProtection="1">
      <alignment horizontal="center"/>
    </xf>
    <xf numFmtId="0" fontId="6" fillId="0" borderId="0" xfId="0" applyFont="1" applyBorder="1" applyAlignment="1" applyProtection="1">
      <alignment horizontal="center"/>
    </xf>
    <xf numFmtId="0" fontId="6" fillId="0" borderId="0" xfId="0" applyFont="1" applyBorder="1" applyAlignment="1" applyProtection="1">
      <alignment horizontal="left"/>
    </xf>
    <xf numFmtId="0" fontId="6" fillId="0" borderId="0" xfId="0" applyFont="1" applyBorder="1" applyAlignment="1" applyProtection="1"/>
    <xf numFmtId="167" fontId="6" fillId="0" borderId="24" xfId="0" applyNumberFormat="1" applyFont="1" applyBorder="1" applyAlignment="1" applyProtection="1">
      <alignment horizontal="left"/>
    </xf>
    <xf numFmtId="0" fontId="6" fillId="0" borderId="1" xfId="0" applyFont="1" applyBorder="1" applyAlignment="1" applyProtection="1">
      <alignment horizontal="left"/>
    </xf>
    <xf numFmtId="167" fontId="6" fillId="0" borderId="1" xfId="0" applyNumberFormat="1" applyFont="1" applyBorder="1" applyAlignment="1" applyProtection="1">
      <alignment horizontal="left"/>
    </xf>
    <xf numFmtId="164" fontId="6" fillId="0" borderId="1" xfId="0" applyNumberFormat="1" applyFont="1" applyBorder="1" applyAlignment="1" applyProtection="1">
      <alignment horizontal="center"/>
    </xf>
    <xf numFmtId="167" fontId="6" fillId="0" borderId="1" xfId="0" applyNumberFormat="1" applyFont="1" applyBorder="1" applyAlignment="1" applyProtection="1">
      <alignment horizontal="center"/>
    </xf>
    <xf numFmtId="0" fontId="6" fillId="0" borderId="28" xfId="0" applyFont="1" applyBorder="1" applyAlignment="1" applyProtection="1">
      <alignment horizontal="left"/>
    </xf>
    <xf numFmtId="0" fontId="6" fillId="0" borderId="4" xfId="0" applyFont="1" applyBorder="1" applyAlignment="1" applyProtection="1"/>
    <xf numFmtId="0" fontId="6" fillId="0" borderId="29" xfId="0" applyFont="1" applyBorder="1" applyAlignment="1" applyProtection="1"/>
    <xf numFmtId="0" fontId="6" fillId="0" borderId="25" xfId="0" applyFont="1" applyBorder="1" applyAlignment="1" applyProtection="1">
      <alignment horizontal="center"/>
    </xf>
    <xf numFmtId="0" fontId="6" fillId="0" borderId="26" xfId="0" applyFont="1" applyBorder="1" applyAlignment="1" applyProtection="1">
      <alignment horizontal="center"/>
    </xf>
    <xf numFmtId="167" fontId="5" fillId="0" borderId="0" xfId="0" applyNumberFormat="1" applyFont="1" applyAlignment="1" applyProtection="1">
      <alignment horizontal="left"/>
    </xf>
    <xf numFmtId="0" fontId="4" fillId="0" borderId="0" xfId="0" applyFont="1" applyAlignment="1" applyProtection="1">
      <alignment horizontal="left"/>
    </xf>
    <xf numFmtId="0" fontId="6" fillId="0" borderId="20" xfId="0" applyFont="1" applyBorder="1" applyAlignment="1" applyProtection="1">
      <alignment horizontal="left"/>
    </xf>
    <xf numFmtId="0" fontId="6" fillId="0" borderId="21" xfId="0" applyFont="1" applyBorder="1" applyAlignment="1" applyProtection="1">
      <alignment horizontal="left"/>
    </xf>
    <xf numFmtId="168" fontId="6" fillId="0" borderId="19" xfId="0" applyNumberFormat="1" applyFont="1" applyBorder="1" applyAlignment="1" applyProtection="1">
      <alignment horizontal="center"/>
    </xf>
    <xf numFmtId="0" fontId="6" fillId="0" borderId="23" xfId="0" applyFont="1" applyBorder="1" applyAlignment="1" applyProtection="1">
      <alignment horizontal="left"/>
    </xf>
    <xf numFmtId="168" fontId="8" fillId="0" borderId="0" xfId="0" applyNumberFormat="1" applyFont="1" applyBorder="1" applyAlignment="1" applyProtection="1">
      <alignment horizontal="center"/>
    </xf>
    <xf numFmtId="168" fontId="6" fillId="0" borderId="3" xfId="0" applyNumberFormat="1" applyFont="1" applyBorder="1" applyAlignment="1" applyProtection="1">
      <alignment horizontal="center"/>
    </xf>
    <xf numFmtId="0" fontId="6" fillId="0" borderId="25" xfId="0" applyFont="1" applyBorder="1" applyAlignment="1" applyProtection="1">
      <alignment horizontal="left"/>
    </xf>
    <xf numFmtId="0" fontId="9" fillId="0" borderId="26" xfId="0" applyFont="1" applyBorder="1" applyAlignment="1" applyProtection="1">
      <alignment horizontal="center"/>
    </xf>
    <xf numFmtId="167" fontId="10" fillId="0" borderId="2" xfId="0" applyNumberFormat="1" applyFont="1" applyBorder="1" applyAlignment="1" applyProtection="1">
      <alignment horizontal="center"/>
    </xf>
    <xf numFmtId="0" fontId="6" fillId="0" borderId="1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left"/>
    </xf>
    <xf numFmtId="167" fontId="10" fillId="0" borderId="22" xfId="0" applyNumberFormat="1" applyFont="1" applyBorder="1" applyAlignment="1" applyProtection="1">
      <alignment horizontal="center"/>
    </xf>
    <xf numFmtId="0" fontId="6" fillId="0" borderId="19" xfId="0" applyFont="1" applyBorder="1" applyAlignment="1" applyProtection="1">
      <alignment horizontal="left"/>
    </xf>
    <xf numFmtId="168" fontId="6" fillId="0" borderId="27" xfId="0" applyNumberFormat="1" applyFont="1" applyBorder="1" applyAlignment="1" applyProtection="1">
      <alignment horizontal="center"/>
    </xf>
    <xf numFmtId="0" fontId="6" fillId="0" borderId="28" xfId="0" applyFont="1" applyBorder="1" applyAlignment="1" applyProtection="1">
      <alignment horizontal="right" vertical="center"/>
    </xf>
    <xf numFmtId="0" fontId="6" fillId="0" borderId="4" xfId="0" applyFont="1" applyBorder="1" applyAlignment="1" applyProtection="1">
      <alignment horizontal="right" vertical="center"/>
    </xf>
    <xf numFmtId="2" fontId="4" fillId="0" borderId="4" xfId="0" applyNumberFormat="1" applyFont="1" applyBorder="1" applyAlignment="1" applyProtection="1">
      <alignment horizontal="right" vertical="center"/>
    </xf>
    <xf numFmtId="0" fontId="6" fillId="0" borderId="29" xfId="0" applyFont="1" applyBorder="1" applyAlignment="1" applyProtection="1">
      <alignment horizontal="left" vertical="center"/>
    </xf>
    <xf numFmtId="168" fontId="10" fillId="0" borderId="22" xfId="0" applyNumberFormat="1" applyFont="1" applyBorder="1" applyAlignment="1" applyProtection="1">
      <alignment horizontal="center"/>
    </xf>
    <xf numFmtId="167" fontId="6" fillId="0" borderId="27" xfId="0" applyNumberFormat="1" applyFont="1" applyBorder="1" applyAlignment="1" applyProtection="1">
      <alignment horizontal="center"/>
    </xf>
    <xf numFmtId="0" fontId="6" fillId="0" borderId="28" xfId="0" applyFont="1" applyBorder="1" applyAlignment="1" applyProtection="1">
      <alignment horizontal="right"/>
    </xf>
    <xf numFmtId="0" fontId="6" fillId="0" borderId="4" xfId="0" applyFont="1" applyBorder="1" applyAlignment="1" applyProtection="1">
      <alignment horizontal="right"/>
    </xf>
    <xf numFmtId="166" fontId="4" fillId="0" borderId="4" xfId="0" applyNumberFormat="1" applyFont="1" applyBorder="1" applyAlignment="1" applyProtection="1">
      <alignment horizontal="right" vertical="center"/>
    </xf>
    <xf numFmtId="2" fontId="5" fillId="0" borderId="0" xfId="0" applyNumberFormat="1" applyFont="1" applyBorder="1" applyAlignment="1" applyProtection="1">
      <alignment horizontal="center"/>
    </xf>
    <xf numFmtId="0" fontId="6" fillId="0" borderId="20" xfId="0" applyFont="1" applyBorder="1" applyAlignment="1" applyProtection="1">
      <alignment horizontal="left"/>
    </xf>
    <xf numFmtId="0" fontId="6" fillId="0" borderId="21" xfId="0" applyFont="1" applyBorder="1" applyAlignment="1" applyProtection="1">
      <alignment horizontal="left"/>
    </xf>
    <xf numFmtId="0" fontId="6" fillId="0" borderId="4" xfId="0" applyFont="1" applyBorder="1" applyAlignment="1" applyProtection="1">
      <alignment horizontal="left"/>
    </xf>
    <xf numFmtId="0" fontId="6" fillId="0" borderId="29" xfId="0" applyFont="1" applyBorder="1" applyAlignment="1" applyProtection="1">
      <alignment horizontal="left"/>
    </xf>
    <xf numFmtId="2" fontId="4" fillId="0" borderId="4" xfId="0" applyNumberFormat="1" applyFont="1" applyBorder="1" applyAlignment="1" applyProtection="1">
      <alignment horizontal="right"/>
    </xf>
    <xf numFmtId="0" fontId="6" fillId="0" borderId="29" xfId="0" applyFont="1" applyBorder="1" applyAlignment="1" applyProtection="1">
      <alignment horizontal="left"/>
    </xf>
    <xf numFmtId="167" fontId="10" fillId="0" borderId="19" xfId="0" applyNumberFormat="1" applyFont="1" applyBorder="1" applyAlignment="1" applyProtection="1">
      <alignment horizontal="center"/>
    </xf>
    <xf numFmtId="0" fontId="6" fillId="0" borderId="2" xfId="0" applyFont="1" applyBorder="1" applyAlignment="1" applyProtection="1">
      <alignment horizontal="center"/>
    </xf>
    <xf numFmtId="168" fontId="4" fillId="0" borderId="4" xfId="0" applyNumberFormat="1" applyFont="1" applyBorder="1" applyAlignment="1" applyProtection="1">
      <alignment horizontal="left"/>
    </xf>
    <xf numFmtId="0" fontId="11" fillId="0" borderId="1" xfId="0" applyFont="1" applyBorder="1" applyAlignment="1" applyProtection="1">
      <alignment horizontal="center"/>
    </xf>
    <xf numFmtId="9" fontId="12" fillId="0" borderId="0" xfId="0" applyNumberFormat="1" applyFont="1" applyAlignment="1" applyProtection="1">
      <alignment horizontal="left"/>
    </xf>
    <xf numFmtId="0" fontId="11" fillId="0" borderId="0" xfId="0" applyFont="1" applyProtection="1"/>
    <xf numFmtId="0" fontId="12" fillId="0" borderId="0" xfId="0" applyFont="1" applyAlignment="1" applyProtection="1">
      <alignment horizontal="right"/>
    </xf>
    <xf numFmtId="0" fontId="11" fillId="2" borderId="1" xfId="0" applyFont="1" applyFill="1" applyBorder="1" applyAlignment="1" applyProtection="1">
      <alignment horizontal="center"/>
    </xf>
    <xf numFmtId="0" fontId="6" fillId="2" borderId="1" xfId="0" applyFont="1" applyFill="1" applyBorder="1" applyAlignment="1" applyProtection="1">
      <alignment horizontal="center"/>
    </xf>
    <xf numFmtId="0" fontId="12" fillId="2" borderId="1" xfId="0" applyFont="1" applyFill="1" applyBorder="1" applyAlignment="1" applyProtection="1">
      <alignment horizontal="center"/>
    </xf>
    <xf numFmtId="167" fontId="12" fillId="2" borderId="1" xfId="0" applyNumberFormat="1" applyFont="1" applyFill="1" applyBorder="1" applyAlignment="1" applyProtection="1">
      <alignment horizontal="center"/>
    </xf>
    <xf numFmtId="167" fontId="12" fillId="0" borderId="1" xfId="0" applyNumberFormat="1" applyFont="1" applyBorder="1" applyAlignment="1" applyProtection="1">
      <alignment horizontal="left"/>
    </xf>
    <xf numFmtId="167" fontId="12" fillId="2" borderId="1" xfId="0" applyNumberFormat="1" applyFont="1" applyFill="1" applyBorder="1" applyAlignment="1" applyProtection="1">
      <alignment horizontal="left"/>
    </xf>
    <xf numFmtId="0" fontId="12" fillId="2" borderId="0" xfId="0" applyFont="1" applyFill="1" applyBorder="1" applyAlignment="1" applyProtection="1">
      <alignment horizontal="right"/>
    </xf>
    <xf numFmtId="168" fontId="13" fillId="2" borderId="21" xfId="0" applyNumberFormat="1" applyFont="1" applyFill="1" applyBorder="1" applyAlignment="1" applyProtection="1">
      <alignment horizontal="center"/>
    </xf>
    <xf numFmtId="168" fontId="12" fillId="0" borderId="2" xfId="0" applyNumberFormat="1" applyFont="1" applyBorder="1" applyAlignment="1" applyProtection="1">
      <alignment horizontal="center"/>
    </xf>
    <xf numFmtId="2" fontId="12" fillId="0" borderId="27" xfId="0" applyNumberFormat="1" applyFont="1" applyBorder="1" applyAlignment="1" applyProtection="1">
      <alignment horizontal="center"/>
    </xf>
    <xf numFmtId="164" fontId="12" fillId="0" borderId="27" xfId="0" applyNumberFormat="1" applyFont="1" applyBorder="1" applyAlignment="1" applyProtection="1">
      <alignment horizontal="center"/>
    </xf>
    <xf numFmtId="2" fontId="12" fillId="0" borderId="2" xfId="0" applyNumberFormat="1" applyFont="1" applyBorder="1" applyAlignment="1" applyProtection="1">
      <alignment horizontal="center"/>
    </xf>
    <xf numFmtId="0" fontId="14" fillId="2" borderId="0" xfId="0" applyFont="1" applyFill="1"/>
    <xf numFmtId="0" fontId="15" fillId="2" borderId="0" xfId="0" applyFont="1" applyFill="1" applyAlignment="1" applyProtection="1">
      <alignment horizontal="center"/>
    </xf>
    <xf numFmtId="0" fontId="12" fillId="0" borderId="0" xfId="0" applyFont="1" applyAlignment="1" applyProtection="1">
      <alignment horizontal="left"/>
    </xf>
    <xf numFmtId="0" fontId="0" fillId="2" borderId="0" xfId="0" applyFill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2"/>
  <sheetViews>
    <sheetView tabSelected="1" zoomScale="87" zoomScaleNormal="87" workbookViewId="0">
      <selection activeCell="A11" sqref="A11:I11"/>
    </sheetView>
  </sheetViews>
  <sheetFormatPr defaultRowHeight="15.75" x14ac:dyDescent="0.25"/>
  <cols>
    <col min="1" max="1" width="18.42578125" style="5" customWidth="1"/>
    <col min="2" max="2" width="13.42578125" style="5" customWidth="1"/>
    <col min="3" max="3" width="22.5703125" style="5" customWidth="1"/>
    <col min="4" max="4" width="11.7109375" style="5" customWidth="1"/>
    <col min="5" max="5" width="12.5703125" style="5" customWidth="1"/>
    <col min="6" max="6" width="19.5703125" style="5" customWidth="1"/>
    <col min="7" max="7" width="13.42578125" style="10" customWidth="1"/>
    <col min="8" max="8" width="15" style="10" customWidth="1"/>
    <col min="9" max="9" width="17.7109375" style="11" customWidth="1"/>
    <col min="10" max="16384" width="9.140625" style="4"/>
  </cols>
  <sheetData>
    <row r="1" spans="1:9" ht="18.75" x14ac:dyDescent="0.3">
      <c r="A1" s="3" t="s">
        <v>4</v>
      </c>
      <c r="B1" s="3"/>
      <c r="C1" s="3"/>
      <c r="D1" s="3"/>
      <c r="E1" s="3"/>
      <c r="F1" s="3"/>
      <c r="G1" s="3"/>
      <c r="H1" s="3"/>
      <c r="I1" s="3"/>
    </row>
    <row r="2" spans="1:9" ht="18.75" x14ac:dyDescent="0.3">
      <c r="A2" s="3" t="s">
        <v>20</v>
      </c>
      <c r="B2" s="3"/>
      <c r="C2" s="3"/>
      <c r="D2" s="3"/>
      <c r="E2" s="3"/>
      <c r="F2" s="3"/>
      <c r="G2" s="3"/>
      <c r="H2" s="3"/>
      <c r="I2" s="3"/>
    </row>
    <row r="3" spans="1:9" x14ac:dyDescent="0.25">
      <c r="B3" s="6"/>
      <c r="C3" s="7"/>
      <c r="D3" s="8"/>
      <c r="E3" s="9"/>
    </row>
    <row r="4" spans="1:9" s="15" customFormat="1" ht="16.5" thickBot="1" x14ac:dyDescent="0.3">
      <c r="A4" s="12" t="s">
        <v>64</v>
      </c>
      <c r="B4" s="96">
        <v>0.5</v>
      </c>
      <c r="C4" s="97"/>
      <c r="D4" s="98" t="s">
        <v>63</v>
      </c>
      <c r="E4" s="96">
        <v>0.7</v>
      </c>
      <c r="F4" s="98" t="s">
        <v>14</v>
      </c>
      <c r="G4" s="96">
        <v>0.8</v>
      </c>
      <c r="H4" s="13" t="s">
        <v>23</v>
      </c>
      <c r="I4" s="14" t="s">
        <v>66</v>
      </c>
    </row>
    <row r="5" spans="1:9" s="19" customFormat="1" x14ac:dyDescent="0.25">
      <c r="A5" s="16" t="s">
        <v>21</v>
      </c>
      <c r="B5" s="17" t="s">
        <v>1</v>
      </c>
      <c r="C5" s="17" t="s">
        <v>19</v>
      </c>
      <c r="D5" s="17" t="s">
        <v>9</v>
      </c>
      <c r="E5" s="17" t="s">
        <v>11</v>
      </c>
      <c r="F5" s="17" t="s">
        <v>0</v>
      </c>
      <c r="G5" s="17" t="s">
        <v>3</v>
      </c>
      <c r="H5" s="17" t="s">
        <v>2</v>
      </c>
      <c r="I5" s="18" t="s">
        <v>2</v>
      </c>
    </row>
    <row r="6" spans="1:9" s="19" customFormat="1" x14ac:dyDescent="0.25">
      <c r="A6" s="20"/>
      <c r="B6" s="21" t="s">
        <v>10</v>
      </c>
      <c r="C6" s="21" t="s">
        <v>16</v>
      </c>
      <c r="D6" s="21" t="s">
        <v>16</v>
      </c>
      <c r="E6" s="21" t="s">
        <v>12</v>
      </c>
      <c r="F6" s="21" t="s">
        <v>12</v>
      </c>
      <c r="G6" s="21" t="s">
        <v>18</v>
      </c>
      <c r="H6" s="21" t="s">
        <v>13</v>
      </c>
      <c r="I6" s="22" t="s">
        <v>17</v>
      </c>
    </row>
    <row r="7" spans="1:9" s="19" customFormat="1" x14ac:dyDescent="0.25">
      <c r="A7" s="23"/>
      <c r="B7" s="24" t="s">
        <v>5</v>
      </c>
      <c r="C7" s="24" t="s">
        <v>6</v>
      </c>
      <c r="D7" s="24" t="s">
        <v>5</v>
      </c>
      <c r="E7" s="24" t="s">
        <v>7</v>
      </c>
      <c r="F7" s="24" t="s">
        <v>8</v>
      </c>
      <c r="G7" s="24" t="s">
        <v>12</v>
      </c>
      <c r="H7" s="24" t="s">
        <v>5</v>
      </c>
      <c r="I7" s="25" t="s">
        <v>15</v>
      </c>
    </row>
    <row r="8" spans="1:9" ht="16.5" customHeight="1" x14ac:dyDescent="0.25">
      <c r="A8" s="26" t="s">
        <v>67</v>
      </c>
      <c r="B8" s="27"/>
      <c r="C8" s="27"/>
      <c r="D8" s="27"/>
      <c r="E8" s="27"/>
      <c r="F8" s="27"/>
      <c r="G8" s="27"/>
      <c r="H8" s="27"/>
      <c r="I8" s="28"/>
    </row>
    <row r="9" spans="1:9" x14ac:dyDescent="0.25">
      <c r="A9" s="1">
        <v>4</v>
      </c>
      <c r="B9" s="2">
        <v>5</v>
      </c>
      <c r="C9" s="99">
        <v>4000</v>
      </c>
      <c r="D9" s="2">
        <f>C9*B9</f>
        <v>20000</v>
      </c>
      <c r="E9" s="29">
        <v>0.05</v>
      </c>
      <c r="F9" s="2">
        <v>1</v>
      </c>
      <c r="G9" s="2">
        <v>1</v>
      </c>
      <c r="H9" s="2">
        <f>E9*D9*B4*G4</f>
        <v>400</v>
      </c>
      <c r="I9" s="30">
        <f>(H9*G9)/1000</f>
        <v>0.4</v>
      </c>
    </row>
    <row r="10" spans="1:9" x14ac:dyDescent="0.25">
      <c r="A10" s="1">
        <v>5</v>
      </c>
      <c r="B10" s="2">
        <v>5</v>
      </c>
      <c r="C10" s="100">
        <f>C9</f>
        <v>4000</v>
      </c>
      <c r="D10" s="2">
        <f>C10*B10</f>
        <v>20000</v>
      </c>
      <c r="E10" s="29">
        <v>0.05</v>
      </c>
      <c r="F10" s="2">
        <v>1</v>
      </c>
      <c r="G10" s="2">
        <v>1</v>
      </c>
      <c r="H10" s="2">
        <f>E10*D10*B4*G4</f>
        <v>400</v>
      </c>
      <c r="I10" s="30">
        <f>(H10*G10)/1000</f>
        <v>0.4</v>
      </c>
    </row>
    <row r="11" spans="1:9" x14ac:dyDescent="0.25">
      <c r="A11" s="26" t="s">
        <v>65</v>
      </c>
      <c r="B11" s="27"/>
      <c r="C11" s="27"/>
      <c r="D11" s="27"/>
      <c r="E11" s="27"/>
      <c r="F11" s="27"/>
      <c r="G11" s="27"/>
      <c r="H11" s="27"/>
      <c r="I11" s="28"/>
    </row>
    <row r="12" spans="1:9" x14ac:dyDescent="0.25">
      <c r="A12" s="1" t="s">
        <v>74</v>
      </c>
      <c r="B12" s="2">
        <v>8</v>
      </c>
      <c r="C12" s="100">
        <f>C9</f>
        <v>4000</v>
      </c>
      <c r="D12" s="31">
        <f t="shared" ref="D12:D18" si="0">C12*B12</f>
        <v>32000</v>
      </c>
      <c r="E12" s="29">
        <v>0.05</v>
      </c>
      <c r="F12" s="2">
        <v>2</v>
      </c>
      <c r="G12" s="95">
        <v>9</v>
      </c>
      <c r="H12" s="32">
        <f>E12*D12*E4*G4</f>
        <v>896</v>
      </c>
      <c r="I12" s="30">
        <f>(H12*G12)/1000</f>
        <v>8.0640000000000001</v>
      </c>
    </row>
    <row r="13" spans="1:9" x14ac:dyDescent="0.25">
      <c r="A13" s="1" t="s">
        <v>68</v>
      </c>
      <c r="B13" s="2">
        <v>15</v>
      </c>
      <c r="C13" s="100">
        <f>C9</f>
        <v>4000</v>
      </c>
      <c r="D13" s="31">
        <f t="shared" si="0"/>
        <v>60000</v>
      </c>
      <c r="E13" s="29">
        <v>0.05</v>
      </c>
      <c r="F13" s="2">
        <v>2</v>
      </c>
      <c r="G13" s="2">
        <f>G12</f>
        <v>9</v>
      </c>
      <c r="H13" s="32">
        <f>E13*D13*E4*G4</f>
        <v>1680</v>
      </c>
      <c r="I13" s="30">
        <f t="shared" ref="I13:I18" si="1">(H13*G13)/1000</f>
        <v>15.12</v>
      </c>
    </row>
    <row r="14" spans="1:9" x14ac:dyDescent="0.25">
      <c r="A14" s="1" t="s">
        <v>69</v>
      </c>
      <c r="B14" s="2">
        <v>30</v>
      </c>
      <c r="C14" s="100">
        <f>C9</f>
        <v>4000</v>
      </c>
      <c r="D14" s="31">
        <f t="shared" si="0"/>
        <v>120000</v>
      </c>
      <c r="E14" s="29">
        <v>0.05</v>
      </c>
      <c r="F14" s="2">
        <v>2</v>
      </c>
      <c r="G14" s="2">
        <f>G12</f>
        <v>9</v>
      </c>
      <c r="H14" s="32">
        <f>E14*D14*E4*G4</f>
        <v>3360</v>
      </c>
      <c r="I14" s="30">
        <f t="shared" si="1"/>
        <v>30.24</v>
      </c>
    </row>
    <row r="15" spans="1:9" x14ac:dyDescent="0.25">
      <c r="A15" s="1" t="s">
        <v>70</v>
      </c>
      <c r="B15" s="2">
        <v>50</v>
      </c>
      <c r="C15" s="100">
        <f>C9</f>
        <v>4000</v>
      </c>
      <c r="D15" s="31">
        <f t="shared" si="0"/>
        <v>200000</v>
      </c>
      <c r="E15" s="33">
        <v>0.04</v>
      </c>
      <c r="F15" s="31">
        <v>3</v>
      </c>
      <c r="G15" s="2">
        <f>G12</f>
        <v>9</v>
      </c>
      <c r="H15" s="32">
        <f>E15*D15*E4*G4</f>
        <v>4480</v>
      </c>
      <c r="I15" s="30">
        <f t="shared" si="1"/>
        <v>40.32</v>
      </c>
    </row>
    <row r="16" spans="1:9" x14ac:dyDescent="0.25">
      <c r="A16" s="1" t="s">
        <v>71</v>
      </c>
      <c r="B16" s="2">
        <v>75</v>
      </c>
      <c r="C16" s="100">
        <f>C9</f>
        <v>4000</v>
      </c>
      <c r="D16" s="31">
        <f t="shared" si="0"/>
        <v>300000</v>
      </c>
      <c r="E16" s="29">
        <v>0.04</v>
      </c>
      <c r="F16" s="31">
        <v>3</v>
      </c>
      <c r="G16" s="2">
        <f>G12</f>
        <v>9</v>
      </c>
      <c r="H16" s="32">
        <f>E16*D16*E4*G4</f>
        <v>6720</v>
      </c>
      <c r="I16" s="30">
        <f t="shared" si="1"/>
        <v>60.48</v>
      </c>
    </row>
    <row r="17" spans="1:9" x14ac:dyDescent="0.25">
      <c r="A17" s="1" t="s">
        <v>72</v>
      </c>
      <c r="B17" s="2">
        <v>100</v>
      </c>
      <c r="C17" s="100">
        <f>C10</f>
        <v>4000</v>
      </c>
      <c r="D17" s="31">
        <f t="shared" si="0"/>
        <v>400000</v>
      </c>
      <c r="E17" s="29">
        <v>2.5000000000000001E-2</v>
      </c>
      <c r="F17" s="31">
        <v>3</v>
      </c>
      <c r="G17" s="2">
        <f>G12</f>
        <v>9</v>
      </c>
      <c r="H17" s="32">
        <f>E17*D17*E4*G4</f>
        <v>5600</v>
      </c>
      <c r="I17" s="30">
        <f t="shared" si="1"/>
        <v>50.4</v>
      </c>
    </row>
    <row r="18" spans="1:9" x14ac:dyDescent="0.25">
      <c r="A18" s="1" t="s">
        <v>73</v>
      </c>
      <c r="B18" s="2">
        <v>120</v>
      </c>
      <c r="C18" s="100">
        <f>C10</f>
        <v>4000</v>
      </c>
      <c r="D18" s="31">
        <f t="shared" si="0"/>
        <v>480000</v>
      </c>
      <c r="E18" s="29">
        <v>2.5000000000000001E-2</v>
      </c>
      <c r="F18" s="31">
        <v>3</v>
      </c>
      <c r="G18" s="2">
        <f>G12</f>
        <v>9</v>
      </c>
      <c r="H18" s="32">
        <f>E18*D18*E4*G4</f>
        <v>6720</v>
      </c>
      <c r="I18" s="30">
        <f t="shared" si="1"/>
        <v>60.48</v>
      </c>
    </row>
    <row r="19" spans="1:9" s="19" customFormat="1" ht="16.5" thickBot="1" x14ac:dyDescent="0.3">
      <c r="A19" s="34" t="s">
        <v>22</v>
      </c>
      <c r="B19" s="35"/>
      <c r="C19" s="35"/>
      <c r="D19" s="35"/>
      <c r="E19" s="35"/>
      <c r="F19" s="35"/>
      <c r="G19" s="35"/>
      <c r="H19" s="35"/>
      <c r="I19" s="36">
        <f>SUM(I9:I18)</f>
        <v>265.904</v>
      </c>
    </row>
    <row r="21" spans="1:9" hidden="1" x14ac:dyDescent="0.25"/>
    <row r="23" spans="1:9" x14ac:dyDescent="0.25">
      <c r="A23" s="113" t="s">
        <v>61</v>
      </c>
    </row>
    <row r="25" spans="1:9" x14ac:dyDescent="0.25">
      <c r="A25" s="2" t="s">
        <v>24</v>
      </c>
      <c r="B25" s="2" t="s">
        <v>25</v>
      </c>
      <c r="C25" s="2" t="s">
        <v>27</v>
      </c>
      <c r="D25" s="2" t="s">
        <v>36</v>
      </c>
      <c r="E25" s="2" t="s">
        <v>29</v>
      </c>
      <c r="F25" s="2" t="s">
        <v>17</v>
      </c>
    </row>
    <row r="26" spans="1:9" x14ac:dyDescent="0.25">
      <c r="A26" s="37"/>
      <c r="B26" s="38"/>
      <c r="C26" s="38"/>
      <c r="D26" s="38"/>
      <c r="E26" s="38"/>
      <c r="F26" s="39"/>
    </row>
    <row r="27" spans="1:9" x14ac:dyDescent="0.25">
      <c r="A27" s="40">
        <v>1</v>
      </c>
      <c r="B27" s="41" t="s">
        <v>26</v>
      </c>
      <c r="C27" s="42" t="s">
        <v>28</v>
      </c>
      <c r="D27" s="43"/>
      <c r="E27" s="41"/>
      <c r="F27" s="44">
        <v>2500000</v>
      </c>
    </row>
    <row r="28" spans="1:9" x14ac:dyDescent="0.25">
      <c r="A28" s="45"/>
      <c r="B28" s="46"/>
      <c r="C28" s="47"/>
      <c r="D28" s="48"/>
      <c r="E28" s="46"/>
      <c r="F28" s="49"/>
    </row>
    <row r="29" spans="1:9" x14ac:dyDescent="0.25">
      <c r="A29" s="40">
        <v>2</v>
      </c>
      <c r="B29" s="41" t="s">
        <v>30</v>
      </c>
      <c r="C29" s="50" t="s">
        <v>59</v>
      </c>
      <c r="D29" s="101">
        <v>4000</v>
      </c>
      <c r="E29" s="102">
        <v>300</v>
      </c>
      <c r="F29" s="51">
        <f>D29*E29</f>
        <v>1200000</v>
      </c>
    </row>
    <row r="30" spans="1:9" x14ac:dyDescent="0.25">
      <c r="A30" s="45"/>
      <c r="B30" s="46"/>
      <c r="C30" s="50" t="s">
        <v>60</v>
      </c>
      <c r="D30" s="52">
        <f>I19</f>
        <v>265.904</v>
      </c>
      <c r="E30" s="102">
        <v>9000</v>
      </c>
      <c r="F30" s="51">
        <f>E30*D30</f>
        <v>2393136</v>
      </c>
    </row>
    <row r="31" spans="1:9" x14ac:dyDescent="0.25">
      <c r="A31" s="45"/>
      <c r="B31" s="46"/>
      <c r="C31" s="50" t="s">
        <v>31</v>
      </c>
      <c r="D31" s="2">
        <v>2</v>
      </c>
      <c r="E31" s="53">
        <v>150000</v>
      </c>
      <c r="F31" s="51">
        <f>E31*D31</f>
        <v>300000</v>
      </c>
    </row>
    <row r="32" spans="1:9" x14ac:dyDescent="0.25">
      <c r="A32" s="45"/>
      <c r="B32" s="46"/>
      <c r="C32" s="54" t="s">
        <v>32</v>
      </c>
      <c r="D32" s="55"/>
      <c r="E32" s="56"/>
      <c r="F32" s="51">
        <v>75000</v>
      </c>
    </row>
    <row r="33" spans="1:6" x14ac:dyDescent="0.25">
      <c r="A33" s="45"/>
      <c r="B33" s="46"/>
      <c r="C33" s="54" t="s">
        <v>33</v>
      </c>
      <c r="D33" s="55"/>
      <c r="E33" s="56"/>
      <c r="F33" s="51">
        <v>200000</v>
      </c>
    </row>
    <row r="34" spans="1:6" x14ac:dyDescent="0.25">
      <c r="A34" s="45"/>
      <c r="B34" s="46"/>
      <c r="C34" s="54" t="s">
        <v>34</v>
      </c>
      <c r="D34" s="55"/>
      <c r="E34" s="56"/>
      <c r="F34" s="104">
        <v>400000</v>
      </c>
    </row>
    <row r="35" spans="1:6" x14ac:dyDescent="0.25">
      <c r="A35" s="45"/>
      <c r="B35" s="46"/>
      <c r="C35" s="50" t="s">
        <v>35</v>
      </c>
      <c r="D35" s="2">
        <v>30</v>
      </c>
      <c r="E35" s="53">
        <v>2000</v>
      </c>
      <c r="F35" s="51">
        <f>(D35/1000)*E35*24*90</f>
        <v>129600</v>
      </c>
    </row>
    <row r="36" spans="1:6" x14ac:dyDescent="0.25">
      <c r="A36" s="57"/>
      <c r="B36" s="58"/>
      <c r="C36" s="54" t="s">
        <v>37</v>
      </c>
      <c r="D36" s="55"/>
      <c r="E36" s="56"/>
      <c r="F36" s="51">
        <v>200000</v>
      </c>
    </row>
    <row r="37" spans="1:6" x14ac:dyDescent="0.25">
      <c r="F37" s="103">
        <f>SUM(F29:F36)</f>
        <v>4897736</v>
      </c>
    </row>
    <row r="38" spans="1:6" x14ac:dyDescent="0.25">
      <c r="F38" s="59"/>
    </row>
    <row r="39" spans="1:6" x14ac:dyDescent="0.25">
      <c r="A39" s="60" t="s">
        <v>40</v>
      </c>
    </row>
    <row r="40" spans="1:6" ht="18" x14ac:dyDescent="0.4">
      <c r="A40" s="61" t="s">
        <v>45</v>
      </c>
      <c r="B40" s="38">
        <f>D29/B41</f>
        <v>500</v>
      </c>
      <c r="C40" s="62" t="s">
        <v>39</v>
      </c>
      <c r="D40" s="106">
        <v>16500</v>
      </c>
      <c r="E40" s="38"/>
      <c r="F40" s="63">
        <f>D40*B40</f>
        <v>8250000</v>
      </c>
    </row>
    <row r="41" spans="1:6" x14ac:dyDescent="0.25">
      <c r="A41" s="64"/>
      <c r="B41" s="105">
        <v>8</v>
      </c>
      <c r="C41" s="6" t="s">
        <v>62</v>
      </c>
      <c r="D41" s="65"/>
      <c r="E41" s="46"/>
      <c r="F41" s="66"/>
    </row>
    <row r="42" spans="1:6" ht="18" x14ac:dyDescent="0.4">
      <c r="A42" s="67" t="s">
        <v>42</v>
      </c>
      <c r="B42" s="68">
        <f>D29/10</f>
        <v>400</v>
      </c>
      <c r="C42" s="58"/>
      <c r="D42" s="58"/>
      <c r="E42" s="58"/>
      <c r="F42" s="69">
        <f>F37</f>
        <v>4897736</v>
      </c>
    </row>
    <row r="43" spans="1:6" x14ac:dyDescent="0.25">
      <c r="A43" s="70" t="s">
        <v>38</v>
      </c>
      <c r="B43" s="70"/>
      <c r="C43" s="70"/>
      <c r="D43" s="70"/>
      <c r="E43" s="71"/>
      <c r="F43" s="107">
        <f>F40-F42</f>
        <v>3352264</v>
      </c>
    </row>
    <row r="45" spans="1:6" x14ac:dyDescent="0.25">
      <c r="A45" s="60" t="s">
        <v>41</v>
      </c>
    </row>
    <row r="46" spans="1:6" ht="18" x14ac:dyDescent="0.4">
      <c r="A46" s="72" t="s">
        <v>42</v>
      </c>
      <c r="B46" s="72"/>
      <c r="C46" s="72"/>
      <c r="D46" s="72"/>
      <c r="E46" s="72"/>
      <c r="F46" s="73">
        <f>F42</f>
        <v>4897736</v>
      </c>
    </row>
    <row r="47" spans="1:6" x14ac:dyDescent="0.25">
      <c r="A47" s="74" t="s">
        <v>38</v>
      </c>
      <c r="B47" s="74"/>
      <c r="C47" s="74"/>
      <c r="D47" s="74"/>
      <c r="E47" s="74"/>
      <c r="F47" s="75">
        <f>F43</f>
        <v>3352264</v>
      </c>
    </row>
    <row r="48" spans="1:6" x14ac:dyDescent="0.25">
      <c r="A48" s="76" t="s">
        <v>56</v>
      </c>
      <c r="B48" s="77"/>
      <c r="C48" s="77"/>
      <c r="D48" s="78">
        <f>F48</f>
        <v>1.4610233561557204</v>
      </c>
      <c r="E48" s="79" t="s">
        <v>57</v>
      </c>
      <c r="F48" s="108">
        <f>F46/F47</f>
        <v>1.4610233561557204</v>
      </c>
    </row>
    <row r="50" spans="1:6" x14ac:dyDescent="0.25">
      <c r="A50" s="60" t="s">
        <v>43</v>
      </c>
    </row>
    <row r="51" spans="1:6" ht="18" x14ac:dyDescent="0.4">
      <c r="A51" s="72" t="s">
        <v>38</v>
      </c>
      <c r="B51" s="72"/>
      <c r="C51" s="72"/>
      <c r="D51" s="72"/>
      <c r="E51" s="72"/>
      <c r="F51" s="80">
        <f>F43</f>
        <v>3352264</v>
      </c>
    </row>
    <row r="52" spans="1:6" x14ac:dyDescent="0.25">
      <c r="A52" s="74" t="s">
        <v>42</v>
      </c>
      <c r="B52" s="74"/>
      <c r="C52" s="74"/>
      <c r="D52" s="74"/>
      <c r="E52" s="74"/>
      <c r="F52" s="81">
        <f>F42</f>
        <v>4897736</v>
      </c>
    </row>
    <row r="53" spans="1:6" x14ac:dyDescent="0.25">
      <c r="A53" s="82" t="s">
        <v>54</v>
      </c>
      <c r="B53" s="83"/>
      <c r="C53" s="83"/>
      <c r="D53" s="84">
        <f>F53*100</f>
        <v>68.445175485162949</v>
      </c>
      <c r="E53" s="79" t="s">
        <v>55</v>
      </c>
      <c r="F53" s="109">
        <f>F51/F52</f>
        <v>0.68445175485162946</v>
      </c>
    </row>
    <row r="54" spans="1:6" x14ac:dyDescent="0.25">
      <c r="F54" s="85"/>
    </row>
    <row r="55" spans="1:6" x14ac:dyDescent="0.25">
      <c r="A55" s="60" t="s">
        <v>44</v>
      </c>
    </row>
    <row r="56" spans="1:6" ht="18" x14ac:dyDescent="0.4">
      <c r="A56" s="72" t="s">
        <v>45</v>
      </c>
      <c r="B56" s="72"/>
      <c r="C56" s="72"/>
      <c r="D56" s="72"/>
      <c r="E56" s="72"/>
      <c r="F56" s="80">
        <f>F40</f>
        <v>8250000</v>
      </c>
    </row>
    <row r="57" spans="1:6" x14ac:dyDescent="0.25">
      <c r="A57" s="86" t="s">
        <v>42</v>
      </c>
      <c r="B57" s="87"/>
      <c r="C57" s="87"/>
      <c r="D57" s="87"/>
      <c r="E57" s="87"/>
      <c r="F57" s="81">
        <f>F42</f>
        <v>4897736</v>
      </c>
    </row>
    <row r="58" spans="1:6" x14ac:dyDescent="0.25">
      <c r="A58" s="76" t="s">
        <v>52</v>
      </c>
      <c r="B58" s="77"/>
      <c r="C58" s="77"/>
      <c r="D58" s="78">
        <f>F58</f>
        <v>1.6844517548516293</v>
      </c>
      <c r="E58" s="79" t="s">
        <v>53</v>
      </c>
      <c r="F58" s="108">
        <f>F56/F57</f>
        <v>1.6844517548516293</v>
      </c>
    </row>
    <row r="59" spans="1:6" x14ac:dyDescent="0.25">
      <c r="F59" s="85"/>
    </row>
    <row r="60" spans="1:6" x14ac:dyDescent="0.25">
      <c r="A60" s="60" t="s">
        <v>46</v>
      </c>
    </row>
    <row r="61" spans="1:6" ht="18" x14ac:dyDescent="0.4">
      <c r="A61" s="54" t="s">
        <v>42</v>
      </c>
      <c r="B61" s="88"/>
      <c r="C61" s="88"/>
      <c r="D61" s="88"/>
      <c r="E61" s="89"/>
      <c r="F61" s="73">
        <f>F42</f>
        <v>4897736</v>
      </c>
    </row>
    <row r="62" spans="1:6" x14ac:dyDescent="0.25">
      <c r="A62" s="72" t="s">
        <v>47</v>
      </c>
      <c r="B62" s="72"/>
      <c r="C62" s="72"/>
      <c r="D62" s="72"/>
      <c r="E62" s="72"/>
      <c r="F62" s="75">
        <f>D40</f>
        <v>16500</v>
      </c>
    </row>
    <row r="63" spans="1:6" x14ac:dyDescent="0.25">
      <c r="A63" s="82" t="s">
        <v>50</v>
      </c>
      <c r="B63" s="83"/>
      <c r="C63" s="83"/>
      <c r="D63" s="90">
        <f>F63</f>
        <v>296.83248484848485</v>
      </c>
      <c r="E63" s="91" t="s">
        <v>51</v>
      </c>
      <c r="F63" s="110">
        <f>F61/F62</f>
        <v>296.83248484848485</v>
      </c>
    </row>
    <row r="64" spans="1:6" x14ac:dyDescent="0.25">
      <c r="A64" s="47"/>
      <c r="B64" s="47"/>
      <c r="C64" s="47"/>
      <c r="D64" s="47"/>
      <c r="E64" s="47"/>
      <c r="F64" s="85"/>
    </row>
    <row r="65" spans="1:8" x14ac:dyDescent="0.25">
      <c r="A65" s="60" t="s">
        <v>48</v>
      </c>
    </row>
    <row r="66" spans="1:8" ht="18" x14ac:dyDescent="0.4">
      <c r="A66" s="72" t="s">
        <v>42</v>
      </c>
      <c r="B66" s="72"/>
      <c r="C66" s="72"/>
      <c r="D66" s="72"/>
      <c r="E66" s="54"/>
      <c r="F66" s="92">
        <f>F42</f>
        <v>4897736</v>
      </c>
    </row>
    <row r="67" spans="1:8" x14ac:dyDescent="0.25">
      <c r="A67" s="54" t="s">
        <v>49</v>
      </c>
      <c r="B67" s="88"/>
      <c r="C67" s="88"/>
      <c r="D67" s="88"/>
      <c r="E67" s="88"/>
      <c r="F67" s="93">
        <f>B40</f>
        <v>500</v>
      </c>
    </row>
    <row r="68" spans="1:8" x14ac:dyDescent="0.25">
      <c r="A68" s="82" t="s">
        <v>58</v>
      </c>
      <c r="B68" s="83"/>
      <c r="C68" s="83"/>
      <c r="D68" s="94">
        <f>F68</f>
        <v>9795.4719999999998</v>
      </c>
      <c r="E68" s="91"/>
      <c r="F68" s="107">
        <f>F66/F67</f>
        <v>9795.4719999999998</v>
      </c>
    </row>
    <row r="72" spans="1:8" ht="18.75" x14ac:dyDescent="0.3">
      <c r="A72" s="111" t="s">
        <v>75</v>
      </c>
      <c r="B72" s="112"/>
      <c r="C72" s="112"/>
      <c r="D72" s="112"/>
      <c r="E72" s="112"/>
      <c r="F72" s="112"/>
      <c r="G72" s="114"/>
      <c r="H72" s="114"/>
    </row>
  </sheetData>
  <sheetProtection algorithmName="SHA-512" hashValue="LNUEyHcKYFVYKF1ez/a43qnRv5BoX2X1xnGj6faQGLDu9zCvhbL9oyRJJQXyCceH7i5m8wKQXm6YWsN0KNcl8A==" saltValue="7aewTtInulC80bgVhar54w==" spinCount="100000" sheet="1" objects="1" scenarios="1"/>
  <protectedRanges>
    <protectedRange sqref="D29:E29 E30 F34 B41 D40" name="Range2"/>
    <protectedRange sqref="C9:C10 C12:C18" name="Range1"/>
  </protectedRanges>
  <mergeCells count="26">
    <mergeCell ref="A63:C63"/>
    <mergeCell ref="A58:C58"/>
    <mergeCell ref="A53:C53"/>
    <mergeCell ref="A48:C48"/>
    <mergeCell ref="A68:C68"/>
    <mergeCell ref="A61:E61"/>
    <mergeCell ref="A62:E62"/>
    <mergeCell ref="A66:E66"/>
    <mergeCell ref="A67:E67"/>
    <mergeCell ref="A56:E56"/>
    <mergeCell ref="A57:E57"/>
    <mergeCell ref="A43:E43"/>
    <mergeCell ref="A46:E46"/>
    <mergeCell ref="A47:E47"/>
    <mergeCell ref="A51:E51"/>
    <mergeCell ref="A52:E52"/>
    <mergeCell ref="A5:A7"/>
    <mergeCell ref="A1:I1"/>
    <mergeCell ref="A2:I2"/>
    <mergeCell ref="A19:H19"/>
    <mergeCell ref="C36:E36"/>
    <mergeCell ref="C32:E32"/>
    <mergeCell ref="C33:E33"/>
    <mergeCell ref="C34:E34"/>
    <mergeCell ref="A8:I8"/>
    <mergeCell ref="A11:I11"/>
  </mergeCells>
  <pageMargins left="0.25" right="0.25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HERGUN</dc:creator>
  <cp:lastModifiedBy>Agromedia Group</cp:lastModifiedBy>
  <cp:lastPrinted>2017-03-03T13:17:11Z</cp:lastPrinted>
  <dcterms:created xsi:type="dcterms:W3CDTF">2017-02-23T13:47:18Z</dcterms:created>
  <dcterms:modified xsi:type="dcterms:W3CDTF">2018-01-04T09:18:22Z</dcterms:modified>
</cp:coreProperties>
</file>